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840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<sst xmlns="http://schemas.openxmlformats.org/spreadsheetml/2006/main" count="182" uniqueCount="67">
  <si>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</si>
  <si>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</si>
  <si>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</si>
  <si>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</si>
  <si>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</si>
  <si>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</si>
  <si>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</si>
  <si>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</si>
  <si>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</si>
  <si>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</si>
  <si>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</si>
  <si>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</si>
  <si>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</si>
  <si>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</si>
  <si>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</si>
  <si>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</si>
  <si>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</si>
  <si>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</si>
  <si>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</si>
  <si>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</si>
  <si>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</si>
  <si>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</si>
  <si>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</si>
  <si>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</si>
  <si>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</si>
  <si>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</si>
  <si>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</si>
  <si>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</si>
  <si>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</si>
  <si>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</si>
  <si>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</si>
  <si>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</si>
  <si>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</si>
  <si>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</si>
  <si>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</si>
  <si>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</si>
  <si>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</si>
  <si>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</si>
  <si>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</si>
  <si>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</si>
  <si>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</si>
  <si>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</si>
  <si>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</si>
  <si>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</si>
  <si>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</si>
  <si>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</si>
  <si>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</si>
  <si>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</si>
  <si>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</si>
  <si>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</si>
  <si>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</si>
  <si>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</si>
  <si>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</si>
  <si>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</si>
  <si>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</si>
  <si>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</si>
  <si>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</si>
  <si>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</si>
  <si>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</si>
  <si>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</si>
  <si>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</si>
  <si>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</si>
  <si>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</si>
  <si>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</si>
  <si>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</si>
  <si>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</si>
  <si>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"Курганская детская поликлиника")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</si>
</sst>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0.00000"/>
    <numFmt numFmtId="165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56"/>
      <name val="Calibri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65" fontId="3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65" fontId="3" fillId="34" borderId="11" xfId="0" applyNumberFormat="1" applyFont="1" applyFill="1" applyBorder="1" applyAlignment="1">
      <alignment horizontal="center" vertical="center" wrapText="1"/>
    </xf>
    <xf numFmtId="165" fontId="5" fillId="35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32" t="s">
        <v>65</v>
      </c>
      <c r="B2" s="32" t="s">
        <v>0</v>
      </c>
      <c r="C2" s="32" t="s">
        <v>0</v>
      </c>
      <c r="D2" s="32" t="s">
        <v>0</v>
      </c>
      <c r="E2" s="32" t="s">
        <v>0</v>
      </c>
      <c r="F2" s="32" t="s">
        <v>0</v>
      </c>
      <c r="G2" s="32" t="s">
        <v>0</v>
      </c>
      <c r="H2" s="32" t="s">
        <v>0</v>
      </c>
      <c r="I2" s="32" t="s">
        <v>0</v>
      </c>
      <c r="J2" s="32" t="s">
        <v>0</v>
      </c>
      <c r="K2" s="32" t="s">
        <v>0</v>
      </c>
    </row>
    <row r="3" spans="1:16" ht="9.75" customHeight="1">
      <c r="A3" s="32" t="s">
        <v>66</v>
      </c>
      <c r="B3" s="32" t="s">
        <v>1</v>
      </c>
      <c r="C3" s="32" t="s">
        <v>1</v>
      </c>
      <c r="D3" s="32" t="s">
        <v>1</v>
      </c>
      <c r="E3" s="32" t="s">
        <v>1</v>
      </c>
      <c r="F3" s="32" t="s">
        <v>1</v>
      </c>
      <c r="G3" s="32" t="s">
        <v>1</v>
      </c>
      <c r="H3" s="32" t="s">
        <v>1</v>
      </c>
      <c r="I3" s="32" t="s">
        <v>1</v>
      </c>
      <c r="J3" s="32" t="s">
        <v>1</v>
      </c>
      <c r="K3" s="32" t="s">
        <v>1</v>
      </c>
      <c r="L3" s="28" t="s">
        <v>61</v>
      </c>
      <c r="M3" s="29"/>
      <c r="N3" s="29"/>
      <c r="O3" s="29"/>
      <c r="P3" s="29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30" t="s">
        <v>51</v>
      </c>
      <c r="C7" s="30"/>
      <c r="D7" s="30"/>
      <c r="E7" s="30"/>
      <c r="F7" s="30"/>
      <c r="G7" s="30"/>
      <c r="H7" s="9">
        <f>SUM(H8:H23)</f>
        <v>0</v>
      </c>
      <c r="I7" s="4">
        <f>IF(V_пр_1_8&gt;0,1,0)</f>
        <v>0</v>
      </c>
      <c r="J7" s="4"/>
      <c r="L7" s="14"/>
      <c r="M7" s="14"/>
      <c r="N7" s="14"/>
      <c r="O7" s="9">
        <f>SUM(O8:O23)</f>
        <v>0.5</v>
      </c>
      <c r="P7" s="26">
        <f>SUM(P8:P23)</f>
        <v>8.5</v>
      </c>
      <c r="Q7" s="12">
        <f>IF(E7=0,0,MAX(O7,P7))</f>
        <v>0</v>
      </c>
    </row>
    <row r="8" spans="1:17" ht="33.75">
      <c r="A8" s="17" t="s">
        <v>20</v>
      </c>
      <c r="B8" s="2">
        <v>0</v>
      </c>
      <c r="C8" s="4" t="s">
        <v>50</v>
      </c>
      <c r="D8" s="4" t="s">
        <v>50</v>
      </c>
      <c r="E8" s="2">
        <v>0</v>
      </c>
      <c r="F8" s="2">
        <f>IF(AND(B8=0,E8&gt;0),100,(IF(B8=0,0,E8/B8*100-100)))</f>
        <v>0</v>
      </c>
      <c r="G8" s="4" t="s">
        <v>50</v>
      </c>
      <c r="H8" s="10">
        <f>Q8</f>
        <v>0</v>
      </c>
      <c r="I8" s="4">
        <f>IF(OR(V_пр_2_2&gt;0,V_пр_2_5&gt;0,V_пр_2_6&gt;0),1,0)</f>
        <v>0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</v>
      </c>
      <c r="P8" s="11">
        <f>IF(E8=N8,1,(IF(E8&gt;L8,0.5,0)))</f>
        <v>0</v>
      </c>
      <c r="Q8" s="12">
        <f aca="true" t="shared" si="0" ref="Q8:Q37">IF(E8=0,0,MAX(O8,P8))</f>
        <v>0</v>
      </c>
    </row>
    <row r="9" spans="1:17" ht="78.75">
      <c r="A9" s="17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f>IF(AND(B9=0,E9&gt;0),100,(IF(B9=0,0,E9/B9*100-100)))</f>
        <v>0</v>
      </c>
      <c r="G9" s="4" t="s">
        <v>50</v>
      </c>
      <c r="H9" s="10">
        <f aca="true" t="shared" si="1" ref="H9:H37">Q9</f>
        <v>0</v>
      </c>
      <c r="I9" s="4">
        <f>IF(OR(V_пр_3_2&gt;0,V_пр_3_5&gt;0,V_пр_3_6&gt;0),1,0)</f>
        <v>0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0</v>
      </c>
      <c r="Q9" s="12">
        <f t="shared" si="0"/>
        <v>0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f>IF(AND(B12=0,E12&gt;0),100,(IF(B12=0,0,E12/B12*100-100)))</f>
        <v>0</v>
      </c>
      <c r="G12" s="4" t="s">
        <v>50</v>
      </c>
      <c r="H12" s="10">
        <f t="shared" si="1"/>
        <v>0</v>
      </c>
      <c r="I12" s="4">
        <f>IF(OR(V_пр_6_2&gt;0,V_пр_6_5&gt;0,V_пр_6_6&gt;0),1,0)</f>
        <v>0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</v>
      </c>
      <c r="Q12" s="12">
        <f t="shared" si="0"/>
        <v>0</v>
      </c>
    </row>
    <row r="13" spans="1:17" ht="33.75">
      <c r="A13" s="17" t="s">
        <v>25</v>
      </c>
      <c r="B13" s="4" t="s">
        <v>50</v>
      </c>
      <c r="C13" s="2">
        <v>0</v>
      </c>
      <c r="D13" s="4" t="s">
        <v>50</v>
      </c>
      <c r="E13" s="2">
        <v>0</v>
      </c>
      <c r="F13" s="4" t="s">
        <v>50</v>
      </c>
      <c r="G13" s="2">
        <f>IF(C13=0,0,E13/C13*100)</f>
        <v>0</v>
      </c>
      <c r="H13" s="10">
        <f t="shared" si="1"/>
        <v>0</v>
      </c>
      <c r="I13" s="4">
        <f>IF(OR(V_пр_7_3&gt;0,V_пр_7_5&gt;0,V_пр_7_7&gt;0),1,0)</f>
        <v>0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f>IF(AND(B14=0,E14&gt;0),100,(IF(B14=0,0,E14/B14*100-100)))</f>
        <v>0</v>
      </c>
      <c r="G14" s="4" t="s">
        <v>50</v>
      </c>
      <c r="H14" s="10">
        <f t="shared" si="1"/>
        <v>0</v>
      </c>
      <c r="I14" s="4">
        <f>IF(OR(V_пр_8_2&gt;0,V_пр_8_5&gt;0,V_пр_8_6&gt;0),1,0)</f>
        <v>0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0</v>
      </c>
      <c r="P14" s="11">
        <f>IF(E14=N14,2,(IF(E14&gt;L14,1,0)))</f>
        <v>0</v>
      </c>
      <c r="Q14" s="12">
        <f t="shared" si="0"/>
        <v>0</v>
      </c>
    </row>
    <row r="15" spans="1:17" ht="90">
      <c r="A15" s="17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f>IF(AND(B15=0,E15&gt;0),100,(IF(B15=0,0,E15/B15*100-100)))</f>
        <v>0</v>
      </c>
      <c r="G15" s="4" t="s">
        <v>50</v>
      </c>
      <c r="H15" s="10">
        <f t="shared" si="1"/>
        <v>0</v>
      </c>
      <c r="I15" s="4">
        <f>IF(OR(V_пр_9_2&gt;0,V_пр_9_5&gt;0,V_пр_9_6&gt;0),1,0)</f>
        <v>0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0</v>
      </c>
      <c r="P15" s="11">
        <f>IF(E15=M15,1,(IF(E15&lt;L15,0.5,0)))</f>
        <v>1</v>
      </c>
      <c r="Q15" s="12">
        <f t="shared" si="0"/>
        <v>0</v>
      </c>
    </row>
    <row r="16" spans="1:17" ht="67.5">
      <c r="A16" s="17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f>IF(C16=0,0,E16/C16*100)</f>
        <v>0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f>IF(C18=0,0,E18/C18*100)</f>
        <v>0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</v>
      </c>
      <c r="C19" s="4" t="s">
        <v>50</v>
      </c>
      <c r="D19" s="4" t="s">
        <v>50</v>
      </c>
      <c r="E19" s="2">
        <v>0</v>
      </c>
      <c r="F19" s="2">
        <f>IF(AND(B19=0,E19&gt;0),100,(IF(B19=0,0,E19/B19*100-100)))</f>
        <v>0</v>
      </c>
      <c r="G19" s="4" t="s">
        <v>50</v>
      </c>
      <c r="H19" s="10">
        <f t="shared" si="1"/>
        <v>0</v>
      </c>
      <c r="I19" s="4">
        <f>IF(OR(V_пр_13_2&gt;0,V_пр_13_5&gt;0,V_пр_13_6&gt;0),1,0)</f>
        <v>0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0</v>
      </c>
      <c r="P19" s="11">
        <f>IF(E19=M19,1,(IF(E19&lt;L19,0.5,0)))</f>
        <v>1</v>
      </c>
      <c r="Q19" s="12">
        <f t="shared" si="0"/>
        <v>0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f>IF(AND(B20=0,E20&gt;0),100,(IF(B20=0,0,E20/B20*100-100)))</f>
        <v>0</v>
      </c>
      <c r="G20" s="4" t="s">
        <v>50</v>
      </c>
      <c r="H20" s="10">
        <f t="shared" si="1"/>
        <v>0</v>
      </c>
      <c r="I20" s="4">
        <f>IF(OR(V_пр_14_2&gt;0,V_пр_14_5&gt;0,V_пр_14_6&gt;0),1,0)</f>
        <v>0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2</v>
      </c>
      <c r="Q20" s="12">
        <f t="shared" si="0"/>
        <v>0</v>
      </c>
    </row>
    <row r="21" spans="1:17" ht="78.75">
      <c r="A21" s="17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f>IF(AND(B21=0,E21&gt;0),100,(IF(B21=0,0,E21/B21*100-100)))</f>
        <v>0</v>
      </c>
      <c r="G21" s="4" t="s">
        <v>50</v>
      </c>
      <c r="H21" s="10">
        <f t="shared" si="1"/>
        <v>0</v>
      </c>
      <c r="I21" s="4">
        <f>IF(OR(V_пр_15_2&gt;0,V_пр_15_5&gt;0,V_пр_15_6&gt;0),1,0)</f>
        <v>0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1</v>
      </c>
      <c r="Q21" s="12">
        <f t="shared" si="0"/>
        <v>0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</v>
      </c>
      <c r="E22" s="2">
        <v>0</v>
      </c>
      <c r="F22" s="2">
        <f>IF(AND(D22=0,E22&gt;0),100,(IF(D22=0,0,E22/D22*100-100)))</f>
        <v>0</v>
      </c>
      <c r="G22" s="4" t="s">
        <v>50</v>
      </c>
      <c r="H22" s="10">
        <f t="shared" si="1"/>
        <v>0</v>
      </c>
      <c r="I22" s="4">
        <f>IF(OR(V_пр_16_4&gt;0,V_пр_16_5&gt;0,V_пр_16_6&gt;0),1,0)</f>
        <v>0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0.5</v>
      </c>
      <c r="P22" s="11">
        <f>IF(E22=M22,3,(IF(E22&lt;L22,0.5,0)))</f>
        <v>0.5</v>
      </c>
      <c r="Q22" s="12">
        <f t="shared" si="0"/>
        <v>0</v>
      </c>
    </row>
    <row r="23" spans="1:17" ht="45">
      <c r="A23" s="17" t="s">
        <v>35</v>
      </c>
      <c r="B23" s="4" t="s">
        <v>50</v>
      </c>
      <c r="C23" s="4" t="s">
        <v>50</v>
      </c>
      <c r="D23" s="2">
        <v>0</v>
      </c>
      <c r="E23" s="2">
        <v>0</v>
      </c>
      <c r="F23" s="2">
        <f>IF(AND(D23=0,E23&gt;0),100,(IF(D23=0,0,E23/D23*100-100)))</f>
        <v>0</v>
      </c>
      <c r="G23" s="4" t="s">
        <v>50</v>
      </c>
      <c r="H23" s="10">
        <f t="shared" si="1"/>
        <v>0</v>
      </c>
      <c r="I23" s="4">
        <f>IF(OR(V_пр_17_4&gt;0,V_пр_17_5&gt;0,V_пр_17_6&gt;0),1,0)</f>
        <v>0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0</v>
      </c>
      <c r="P23" s="11">
        <f>IF(E23=M23,3,(IF(E23&lt;L23,1.5,0)))</f>
        <v>3</v>
      </c>
      <c r="Q23" s="12">
        <f t="shared" si="0"/>
        <v>0</v>
      </c>
    </row>
    <row r="24" spans="1:17" ht="15">
      <c r="A24" s="17"/>
      <c r="B24" s="30" t="s">
        <v>52</v>
      </c>
      <c r="C24" s="30"/>
      <c r="D24" s="30"/>
      <c r="E24" s="30"/>
      <c r="F24" s="30"/>
      <c r="G24" s="30"/>
      <c r="H24" s="10">
        <f>SUM(H25:H31)</f>
        <v>5.5</v>
      </c>
      <c r="I24" s="4">
        <f>IF(OR(V_пр_2_2&gt;0,V_пр_2_5&gt;0,V_пр_2_6&gt;0),1,0)</f>
        <v>0</v>
      </c>
      <c r="J24" s="4"/>
      <c r="L24" s="14"/>
      <c r="M24" s="14"/>
      <c r="N24" s="14"/>
      <c r="O24" s="10">
        <f>SUM(O25:O31)</f>
        <v>5</v>
      </c>
      <c r="P24" s="11">
        <f>SUM(P25:P31)</f>
        <v>0.5</v>
      </c>
      <c r="Q24" s="12">
        <f t="shared" si="0"/>
        <v>0</v>
      </c>
    </row>
    <row r="25" spans="1:17" s="24" customFormat="1" ht="22.5">
      <c r="A25" s="18" t="s">
        <v>36</v>
      </c>
      <c r="B25" s="19">
        <v>0.63</v>
      </c>
      <c r="C25" s="20">
        <v>0.95</v>
      </c>
      <c r="D25" s="19" t="s">
        <v>50</v>
      </c>
      <c r="E25" s="20">
        <v>0.67</v>
      </c>
      <c r="F25" s="19" t="s">
        <v>50</v>
      </c>
      <c r="G25" s="20">
        <f aca="true" t="shared" si="2" ref="G25:G30">IF(C25=0,0,E25/C25*100)</f>
        <v>70.5263157894737</v>
      </c>
      <c r="H25" s="10">
        <f t="shared" si="1"/>
        <v>0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>IF(G25&gt;=100,1,0)</f>
        <v>0</v>
      </c>
      <c r="P25" s="11">
        <f>IF(E25&gt;L25,0.5,0)</f>
        <v>0</v>
      </c>
      <c r="Q25" s="12">
        <f t="shared" si="0"/>
        <v>0</v>
      </c>
    </row>
    <row r="26" spans="1:17" ht="67.5">
      <c r="A26" s="17" t="s">
        <v>37</v>
      </c>
      <c r="B26" s="4">
        <v>0.323</v>
      </c>
      <c r="C26" s="2">
        <v>0.65</v>
      </c>
      <c r="D26" s="4" t="s">
        <v>50</v>
      </c>
      <c r="E26" s="2">
        <v>0.6524</v>
      </c>
      <c r="F26" s="4" t="s">
        <v>50</v>
      </c>
      <c r="G26" s="2">
        <f t="shared" si="2"/>
        <v>100.36923076923077</v>
      </c>
      <c r="H26" s="10">
        <f t="shared" si="1"/>
        <v>1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>IF(G26&gt;=100,1,0)</f>
        <v>1</v>
      </c>
      <c r="P26" s="11">
        <f>IF(E26&gt;L26,0.5,0)</f>
        <v>0</v>
      </c>
      <c r="Q26" s="12">
        <f t="shared" si="0"/>
        <v>1</v>
      </c>
    </row>
    <row r="27" spans="1:17" ht="67.5">
      <c r="A27" s="17" t="s">
        <v>38</v>
      </c>
      <c r="B27" s="4">
        <v>0.335</v>
      </c>
      <c r="C27" s="2">
        <v>0.7</v>
      </c>
      <c r="D27" s="4" t="s">
        <v>50</v>
      </c>
      <c r="E27" s="2">
        <v>0.7059</v>
      </c>
      <c r="F27" s="4" t="s">
        <v>50</v>
      </c>
      <c r="G27" s="2">
        <f t="shared" si="2"/>
        <v>100.84285714285714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>IF(G27&gt;=100,1,0)</f>
        <v>1</v>
      </c>
      <c r="P27" s="11">
        <f>IF(E27&gt;L27,0.5,0)</f>
        <v>0</v>
      </c>
      <c r="Q27" s="12">
        <f t="shared" si="0"/>
        <v>1</v>
      </c>
    </row>
    <row r="28" spans="1:17" ht="56.25">
      <c r="A28" s="17" t="s">
        <v>39</v>
      </c>
      <c r="B28" s="4">
        <v>0.341</v>
      </c>
      <c r="C28" s="2">
        <v>0.7</v>
      </c>
      <c r="D28" s="4" t="s">
        <v>50</v>
      </c>
      <c r="E28" s="2">
        <v>0.7079</v>
      </c>
      <c r="F28" s="4" t="s">
        <v>50</v>
      </c>
      <c r="G28" s="2">
        <f t="shared" si="2"/>
        <v>101.12857142857143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>IF(G28&gt;=100,1,0)</f>
        <v>1</v>
      </c>
      <c r="P28" s="11">
        <f>IF(E28&gt;L28,0.5,0)</f>
        <v>0</v>
      </c>
      <c r="Q28" s="12">
        <f t="shared" si="0"/>
        <v>1</v>
      </c>
    </row>
    <row r="29" spans="1:17" ht="56.25">
      <c r="A29" s="17" t="s">
        <v>40</v>
      </c>
      <c r="B29" s="4">
        <v>0.253</v>
      </c>
      <c r="C29" s="2">
        <v>0.8</v>
      </c>
      <c r="D29" s="4" t="s">
        <v>50</v>
      </c>
      <c r="E29" s="2">
        <v>0.8044</v>
      </c>
      <c r="F29" s="4" t="s">
        <v>50</v>
      </c>
      <c r="G29" s="2">
        <f t="shared" si="2"/>
        <v>100.54999999999998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>IF(G29&gt;=100,1,0)</f>
        <v>1</v>
      </c>
      <c r="P29" s="11">
        <f>IF(E29&gt;L29,1,0)</f>
        <v>0</v>
      </c>
      <c r="Q29" s="12">
        <f t="shared" si="0"/>
        <v>1</v>
      </c>
    </row>
    <row r="30" spans="1:17" ht="90">
      <c r="A30" s="17" t="s">
        <v>41</v>
      </c>
      <c r="B30" s="4">
        <v>0.44</v>
      </c>
      <c r="C30" s="2">
        <v>0.75</v>
      </c>
      <c r="D30" s="4" t="s">
        <v>50</v>
      </c>
      <c r="E30" s="2">
        <v>0.7527</v>
      </c>
      <c r="F30" s="4" t="s">
        <v>50</v>
      </c>
      <c r="G30" s="2">
        <f t="shared" si="2"/>
        <v>100.36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>IF(G30&gt;=100,1,0)</f>
        <v>1</v>
      </c>
      <c r="P30" s="11">
        <f>IF(E30&gt;L30,0.5,0)</f>
        <v>0</v>
      </c>
      <c r="Q30" s="12">
        <f t="shared" si="0"/>
        <v>1</v>
      </c>
    </row>
    <row r="31" spans="1:17" ht="15">
      <c r="A31" s="17" t="s">
        <v>42</v>
      </c>
      <c r="B31" s="4">
        <v>0.614</v>
      </c>
      <c r="C31" s="4" t="s">
        <v>50</v>
      </c>
      <c r="D31" s="2">
        <v>0.4256666666666667</v>
      </c>
      <c r="E31" s="2">
        <v>0.4485</v>
      </c>
      <c r="F31" s="2">
        <f>IF(AND(D31=0,E31&gt;0),100,(IF(D31=0,0,E31/D31*100-100)))</f>
        <v>5.364134690681283</v>
      </c>
      <c r="G31" s="4" t="s">
        <v>50</v>
      </c>
      <c r="H31" s="10">
        <f t="shared" si="1"/>
        <v>0.5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0</v>
      </c>
      <c r="P31" s="11">
        <f>IF(E31=M31,3,(IF(E31&lt;L31,0.5,0)))</f>
        <v>0.5</v>
      </c>
      <c r="Q31" s="12">
        <f t="shared" si="0"/>
        <v>0.5</v>
      </c>
    </row>
    <row r="32" spans="1:17" ht="15">
      <c r="A32" s="17"/>
      <c r="B32" s="30" t="s">
        <v>53</v>
      </c>
      <c r="C32" s="30"/>
      <c r="D32" s="30"/>
      <c r="E32" s="30"/>
      <c r="F32" s="30"/>
      <c r="G32" s="30"/>
      <c r="H32" s="10">
        <f>SUM(H33:H37)</f>
        <v>0</v>
      </c>
      <c r="I32" s="4">
        <f>IF(V_пр_26_8&gt;0,1,0)</f>
        <v>0</v>
      </c>
      <c r="J32" s="4"/>
      <c r="L32" s="14"/>
      <c r="M32" s="14"/>
      <c r="N32" s="14"/>
      <c r="O32" s="10">
        <f>SUM(O33:O37)</f>
        <v>0</v>
      </c>
      <c r="P32" s="11">
        <f>SUM(P33:P37)</f>
        <v>1</v>
      </c>
      <c r="Q32" s="12">
        <f t="shared" si="0"/>
        <v>0</v>
      </c>
    </row>
    <row r="33" spans="1:17" ht="33.75">
      <c r="A33" s="17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0">
        <f t="shared" si="1"/>
        <v>0</v>
      </c>
      <c r="I33" s="4">
        <f>IF(OR(V_пр_27_2&gt;0,V_пр_27_5&gt;0,V_пр_27_6&gt;0),1,0)</f>
        <v>0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0</v>
      </c>
      <c r="P33" s="11">
        <f>IF(E33=N33,1,(IF(E33&gt;L33,0.5,0)))</f>
        <v>0</v>
      </c>
      <c r="Q33" s="12">
        <f t="shared" si="0"/>
        <v>0</v>
      </c>
    </row>
    <row r="34" spans="1:17" ht="45">
      <c r="A34" s="17" t="s">
        <v>44</v>
      </c>
      <c r="B34" s="4" t="s">
        <v>50</v>
      </c>
      <c r="C34" s="2">
        <v>0</v>
      </c>
      <c r="D34" s="4" t="s">
        <v>50</v>
      </c>
      <c r="E34" s="2">
        <v>0</v>
      </c>
      <c r="F34" s="4" t="s">
        <v>50</v>
      </c>
      <c r="G34" s="2">
        <f>IF(C34=0,0,E34/C34*100)</f>
        <v>0</v>
      </c>
      <c r="H34" s="10">
        <f t="shared" si="1"/>
        <v>0</v>
      </c>
      <c r="I34" s="4">
        <f>IF(OR(V_пр_28_3&gt;0,V_пр_28_5&gt;0,V_пр_28_7&gt;0),1,0)</f>
        <v>0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</v>
      </c>
      <c r="Q34" s="12">
        <f t="shared" si="0"/>
        <v>0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 t="s">
        <v>50</v>
      </c>
      <c r="C37" s="2">
        <v>0</v>
      </c>
      <c r="D37" s="4" t="s">
        <v>50</v>
      </c>
      <c r="E37" s="2">
        <v>0</v>
      </c>
      <c r="F37" s="4" t="s">
        <v>50</v>
      </c>
      <c r="G37" s="2">
        <f>IF(C37=0,0,E37/C37*100)</f>
        <v>0</v>
      </c>
      <c r="H37" s="10">
        <f t="shared" si="1"/>
        <v>0</v>
      </c>
      <c r="I37" s="4">
        <f>IF(OR(V_пр_31_3&gt;0,V_пр_31_5&gt;0,V_пр_31_7&gt;0),1,0)</f>
        <v>0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</v>
      </c>
      <c r="Q37" s="12">
        <f t="shared" si="0"/>
        <v>0</v>
      </c>
    </row>
    <row r="38" spans="1:16" ht="15">
      <c r="A38" s="17" t="s">
        <v>48</v>
      </c>
      <c r="B38" s="30" t="s">
        <v>48</v>
      </c>
      <c r="C38" s="30"/>
      <c r="D38" s="30"/>
      <c r="E38" s="30"/>
      <c r="F38" s="30"/>
      <c r="G38" s="30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30" t="s">
        <v>54</v>
      </c>
      <c r="C46" s="30"/>
      <c r="D46" s="30"/>
      <c r="E46" s="30"/>
      <c r="F46" s="30"/>
      <c r="G46" s="30"/>
      <c r="H46" s="9">
        <f>V_пр_32_8+V_пр_26_8+V_пр_18_8+V_пр_1_8</f>
        <v>5.5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5.5</v>
      </c>
      <c r="P46" s="26">
        <f>V_пр_32_8+V_пр_26_8+V_пр_18_8+V_пр_1_8</f>
        <v>5.5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1" t="s">
        <v>56</v>
      </c>
      <c r="B49" s="31" t="s">
        <v>56</v>
      </c>
      <c r="C49" s="31" t="s">
        <v>56</v>
      </c>
      <c r="D49" s="31" t="s">
        <v>56</v>
      </c>
      <c r="E49" s="31" t="s">
        <v>56</v>
      </c>
      <c r="F49" s="31" t="s">
        <v>56</v>
      </c>
      <c r="G49" s="31" t="s">
        <v>56</v>
      </c>
      <c r="H49" s="31" t="s">
        <v>56</v>
      </c>
      <c r="I49" s="31" t="s">
        <v>56</v>
      </c>
      <c r="J49" s="31" t="s">
        <v>56</v>
      </c>
      <c r="K49" s="31" t="s">
        <v>56</v>
      </c>
    </row>
    <row r="50" spans="1:11" ht="15">
      <c r="A50" s="31" t="s">
        <v>57</v>
      </c>
      <c r="B50" s="31" t="s">
        <v>57</v>
      </c>
      <c r="C50" s="31" t="s">
        <v>57</v>
      </c>
      <c r="D50" s="31" t="s">
        <v>57</v>
      </c>
      <c r="E50" s="31" t="s">
        <v>57</v>
      </c>
      <c r="F50" s="31" t="s">
        <v>57</v>
      </c>
      <c r="G50" s="31" t="s">
        <v>57</v>
      </c>
      <c r="H50" s="31" t="s">
        <v>57</v>
      </c>
      <c r="I50" s="31" t="s">
        <v>57</v>
      </c>
      <c r="J50" s="31" t="s">
        <v>57</v>
      </c>
      <c r="K50" s="31" t="s">
        <v>57</v>
      </c>
    </row>
  </sheetData>
  <sheetProtection/>
  <autoFilter ref="A5:Q46"/>
  <mergeCells count="10">
    <mergeCell ref="A2:K2"/>
    <mergeCell ref="A3:K3"/>
    <mergeCell ref="B7:G7"/>
    <mergeCell ref="B24:G24"/>
    <mergeCell ref="B32:G32"/>
    <mergeCell ref="L3:P3"/>
    <mergeCell ref="B38:G38"/>
    <mergeCell ref="B46:G46"/>
    <mergeCell ref="A49:K49"/>
    <mergeCell ref="A50:K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Колупаева А.С.</cp:lastModifiedBy>
  <cp:lastPrinted>2022-11-25T10:14:21Z</cp:lastPrinted>
  <dcterms:created xsi:type="dcterms:W3CDTF">2022-06-27T03:43:26Z</dcterms:created>
  <dcterms:modified xsi:type="dcterms:W3CDTF">2022-12-27T08:29:32Z</dcterms:modified>
  <cp:category/>
  <cp:version/>
  <cp:contentType/>
  <cp:contentStatus/>
</cp:coreProperties>
</file>